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miroslaw.stanczyk\infoDENT24pl\PTWP 2020\PTWP 21 07\NEWS 21 07 06\"/>
    </mc:Choice>
  </mc:AlternateContent>
  <xr:revisionPtr revIDLastSave="0" documentId="8_{4F184249-D37F-46C8-8F44-950A2D6D0A4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3" i="1"/>
  <c r="AA37" i="1"/>
  <c r="Z37" i="1"/>
  <c r="J38" i="1"/>
  <c r="J37" i="1"/>
  <c r="D37" i="1"/>
  <c r="J28" i="1"/>
  <c r="J35" i="1"/>
  <c r="J26" i="1"/>
  <c r="J27" i="1"/>
  <c r="E35" i="1"/>
  <c r="E28" i="1"/>
  <c r="D30" i="1"/>
  <c r="D23" i="1"/>
  <c r="Z30" i="1"/>
  <c r="Z23" i="1"/>
  <c r="J30" i="1"/>
  <c r="J23" i="1"/>
  <c r="E30" i="1"/>
  <c r="D10" i="1"/>
  <c r="E10" i="1"/>
  <c r="J21" i="1"/>
  <c r="T12" i="1"/>
  <c r="J12" i="1"/>
  <c r="J9" i="1"/>
  <c r="N4" i="1"/>
  <c r="AA14" i="1"/>
  <c r="D12" i="1"/>
  <c r="L14" i="1"/>
  <c r="Z15" i="1"/>
  <c r="K5" i="1"/>
  <c r="K4" i="1"/>
  <c r="D15" i="1"/>
  <c r="AA27" i="1"/>
  <c r="AA21" i="1"/>
  <c r="Z33" i="1"/>
  <c r="D19" i="1"/>
  <c r="D18" i="1"/>
  <c r="D17" i="1"/>
  <c r="D16" i="1"/>
  <c r="Z40" i="1"/>
  <c r="J19" i="1"/>
  <c r="T19" i="1"/>
  <c r="E19" i="1"/>
  <c r="D40" i="1"/>
  <c r="D33" i="1"/>
  <c r="D9" i="1"/>
  <c r="D7" i="1"/>
  <c r="E18" i="1"/>
  <c r="E17" i="1"/>
  <c r="E16" i="1"/>
  <c r="E15" i="1"/>
  <c r="E26" i="1"/>
  <c r="E23" i="1"/>
  <c r="E21" i="1"/>
  <c r="E12" i="1"/>
  <c r="E9" i="1"/>
  <c r="E7" i="1"/>
  <c r="E27" i="1"/>
  <c r="E33" i="1"/>
  <c r="E37" i="1"/>
  <c r="E40" i="1"/>
  <c r="J18" i="1"/>
  <c r="J17" i="1"/>
  <c r="J16" i="1"/>
  <c r="J15" i="1"/>
  <c r="T18" i="1"/>
  <c r="T17" i="1"/>
  <c r="T16" i="1"/>
  <c r="T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acisło</author>
  </authors>
  <commentList>
    <comment ref="K4" authorId="0" shapeId="0" xr:uid="{7E6DE16B-16C8-412C-A10D-E341CDD942B3}">
      <text>
        <r>
          <rPr>
            <sz val="9"/>
            <color indexed="81"/>
            <rFont val="Tahoma"/>
            <family val="2"/>
            <charset val="238"/>
          </rPr>
          <t xml:space="preserve">Rozporządzenie Ministra Zdrowia z dnia 6 kwietnia 2020 r. w sprawie rodzajów, zakresu i wzorów dokumentacji medycznej oraz sposobu jej przetwarzania
</t>
        </r>
      </text>
    </comment>
    <comment ref="S4" authorId="0" shapeId="0" xr:uid="{6765766A-363A-4854-98CF-A34422729935}">
      <text>
        <r>
          <rPr>
            <sz val="9"/>
            <color indexed="81"/>
            <rFont val="Tahoma"/>
            <family val="2"/>
            <charset val="238"/>
          </rPr>
          <t xml:space="preserve">w pytaniu chodzi o deklarację, czy jeśli repozytorium jest w chmurze, to czy można tam trzymać tylko dokumenty EDM (odp NIE), czy też trzeba tam trzymac całą dokumentację (odp TAK)
</t>
        </r>
      </text>
    </comment>
    <comment ref="X4" authorId="0" shapeId="0" xr:uid="{2BF3D336-1E32-428A-91A7-7A239882C7F0}">
      <text>
        <r>
          <rPr>
            <b/>
            <sz val="9"/>
            <color indexed="81"/>
            <rFont val="Tahoma"/>
            <family val="2"/>
            <charset val="238"/>
          </rPr>
          <t xml:space="preserve">przeglądanie z poziomu programu gabinetowego zgód i oświadczeń złożonych przez pacjenta w IKP
</t>
        </r>
      </text>
    </comment>
    <comment ref="T7" authorId="0" shapeId="0" xr:uid="{1EFB127D-F504-4630-AFF1-29838CCEB91A}">
      <text>
        <r>
          <rPr>
            <sz val="9"/>
            <color indexed="81"/>
            <rFont val="Tahoma"/>
            <family val="2"/>
            <charset val="238"/>
          </rPr>
          <t xml:space="preserve">Do 5GB – bezpłatnie każdy kolejny 1GB – 99,00zł (jednorazowa)
                                            Brak kosztów stałych
</t>
        </r>
      </text>
    </comment>
    <comment ref="M9" authorId="0" shapeId="0" xr:uid="{F5F9FDC1-2782-4E49-9120-F8F4C3738178}">
      <text>
        <r>
          <rPr>
            <sz val="9"/>
            <color indexed="81"/>
            <rFont val="Tahoma"/>
            <family val="2"/>
            <charset val="238"/>
          </rPr>
          <t xml:space="preserve">nrl:
nie można nie zapewniać tej funkcjonalności i deklarować spełnianie wymogów par.1 ust.6 rozporządzenia o dokumentacji
</t>
        </r>
      </text>
    </comment>
    <comment ref="M10" authorId="0" shapeId="0" xr:uid="{11948FF6-2599-41C9-AE55-3C4BE58D5EF0}">
      <text>
        <r>
          <rPr>
            <sz val="9"/>
            <color indexed="81"/>
            <rFont val="Tahoma"/>
            <family val="2"/>
            <charset val="238"/>
          </rPr>
          <t xml:space="preserve">nrl:
nie można nie zapewniać tej funkcjonalności i deklarować spełnianie wymogów par.1 ust.6 rozporządzenia o dokumentacji
</t>
        </r>
      </text>
    </comment>
    <comment ref="I12" authorId="0" shapeId="0" xr:uid="{B31355E8-6ABE-49F2-AFAC-BD162FFEEBEC}">
      <text>
        <r>
          <rPr>
            <sz val="9"/>
            <color indexed="81"/>
            <rFont val="Tahoma"/>
            <family val="2"/>
            <charset val="238"/>
          </rPr>
          <t xml:space="preserve">możliwość instalacji lokalnie w infrastrukturze – na serwerach klienta)
</t>
        </r>
      </text>
    </comment>
    <comment ref="U12" authorId="0" shapeId="0" xr:uid="{5596E7E6-F1D5-4B38-9B5F-358A8C9712EB}">
      <text>
        <r>
          <rPr>
            <sz val="9"/>
            <color indexed="81"/>
            <rFont val="Tahoma"/>
            <family val="2"/>
            <charset val="238"/>
          </rPr>
          <t xml:space="preserve">od red:
Firma podaje: "jeszcze nie"
</t>
        </r>
      </text>
    </comment>
    <comment ref="I14" authorId="0" shapeId="0" xr:uid="{0B05F407-5B1F-40C2-9A9E-95AC980FE571}">
      <text>
        <r>
          <rPr>
            <sz val="9"/>
            <color indexed="81"/>
            <rFont val="Tahoma"/>
            <family val="2"/>
            <charset val="238"/>
          </rPr>
          <t xml:space="preserve">Równolegle może być w chmurze
</t>
        </r>
      </text>
    </comment>
    <comment ref="M14" authorId="0" shapeId="0" xr:uid="{60FDA7A8-8DCA-4A61-B91C-B78387B135EF}">
      <text>
        <r>
          <rPr>
            <sz val="9"/>
            <color indexed="81"/>
            <rFont val="Tahoma"/>
            <family val="2"/>
            <charset val="238"/>
          </rPr>
          <t>nrl:
Kamsoft deklaruje zrzut EDM w formacie HL7 , a pozostałej dokumentacji "na warunkach uzgodnionych". Historia choroby (a to najbardziej interesuje) nie jest dokumentem EDM, więc chcąc zrzucic dane z historii choroby trzeba "uzgodnić warunki" z Kamsoftem. 
Zdaniem NRL przepis mówi wyraźnie o "zapewnianiu" tej funkcjonalności. Warunkowanie jej wykonania od osiągnięcia porozumienia o niewiadomych jeszcze  warunkach nie mieści się w pojęciu "zapewnić". Firma może uśrednić koszt takiej operacji i uwzględnic ten koszt (dodać) do ceny programu, ale warunki dokonania operacji, którą dostawca ma "zapewnic" musza byc znane z góry.</t>
        </r>
      </text>
    </comment>
    <comment ref="Q23" authorId="0" shapeId="0" xr:uid="{E51F7C2B-7493-4B60-BB16-F636942F83BE}">
      <text>
        <r>
          <rPr>
            <sz val="9"/>
            <color indexed="81"/>
            <rFont val="Tahoma"/>
            <charset val="1"/>
          </rPr>
          <t xml:space="preserve">patrz informacja dodatkowa w kol20
</t>
        </r>
      </text>
    </comment>
    <comment ref="Y23" authorId="0" shapeId="0" xr:uid="{C9B97CCA-9F76-4C50-9EE2-4997C5C543F5}">
      <text>
        <r>
          <rPr>
            <b/>
            <sz val="9"/>
            <color indexed="81"/>
            <rFont val="Tahoma"/>
            <charset val="1"/>
          </rPr>
          <t>Program rejestruje i wstępnie waliduje świadczenia oraz przygotowuje raport, który można wczytać i rozliczyć w programie KSPPS.</t>
        </r>
      </text>
    </comment>
    <comment ref="F30" authorId="0" shapeId="0" xr:uid="{EFA83E59-DD94-40F9-87AA-2AC9162FE347}">
      <text>
        <r>
          <rPr>
            <b/>
            <sz val="9"/>
            <color indexed="81"/>
            <rFont val="Tahoma"/>
            <charset val="1"/>
          </rPr>
          <t>Program z opcją dostępu przez internet</t>
        </r>
      </text>
    </comment>
    <comment ref="L30" authorId="0" shapeId="0" xr:uid="{F822783D-1E7F-489E-A771-C7F93396FD53}">
      <text>
        <r>
          <rPr>
            <b/>
            <sz val="9"/>
            <color indexed="81"/>
            <rFont val="Tahoma"/>
            <charset val="1"/>
          </rPr>
          <t>część danych w CSV, część danych w XML</t>
        </r>
      </text>
    </comment>
    <comment ref="N30" authorId="0" shapeId="0" xr:uid="{8EBB3FEA-5970-417E-A819-90C246FB9DFB}">
      <text>
        <r>
          <rPr>
            <b/>
            <sz val="9"/>
            <color indexed="81"/>
            <rFont val="Tahoma"/>
            <charset val="1"/>
          </rPr>
          <t>w niektórych obszarach są prowadzone prace doskonalące</t>
        </r>
      </text>
    </comment>
    <comment ref="R30" authorId="0" shapeId="0" xr:uid="{08D3966B-C56E-45F2-9671-12EB5BD0A117}">
      <text>
        <r>
          <rPr>
            <b/>
            <sz val="9"/>
            <color indexed="81"/>
            <rFont val="Tahoma"/>
            <family val="2"/>
            <charset val="238"/>
          </rPr>
          <t>od września 2021</t>
        </r>
      </text>
    </comment>
    <comment ref="W30" authorId="0" shapeId="0" xr:uid="{D19CBCB8-90A0-4117-8CD8-36B48AB682B5}">
      <text>
        <r>
          <rPr>
            <b/>
            <sz val="9"/>
            <color indexed="81"/>
            <rFont val="Tahoma"/>
            <family val="2"/>
            <charset val="238"/>
          </rPr>
          <t>jesień2021</t>
        </r>
      </text>
    </comment>
    <comment ref="T33" authorId="0" shapeId="0" xr:uid="{5722F7F1-7F71-4EF4-AE3B-42B2758C30F8}">
      <text>
        <r>
          <rPr>
            <sz val="9"/>
            <color indexed="81"/>
            <rFont val="Tahoma"/>
            <family val="2"/>
            <charset val="238"/>
          </rPr>
          <t>W cenniku standardowym, każdy Klient otrzymuje 100MB do wykorzystania w pakiecie, a każde dodatkowe 100MB to koszt 10zł netto doliczany do ceny usługi.</t>
        </r>
      </text>
    </comment>
    <comment ref="L37" authorId="0" shapeId="0" xr:uid="{B455AA05-1A06-41CD-9E8F-FCB0804B186C}">
      <text>
        <r>
          <rPr>
            <b/>
            <sz val="9"/>
            <color indexed="81"/>
            <rFont val="Tahoma"/>
            <charset val="1"/>
          </rPr>
          <t xml:space="preserve">Tak, program umożliwia eksport całości danych związanych z leczeniem i diagnostyką w odpowiednim formacie, który umożliwi odtworzenie tych danych w innym systemie teleinformatycznym. </t>
        </r>
      </text>
    </comment>
    <comment ref="N37" authorId="0" shapeId="0" xr:uid="{149E491F-6DDD-4F6A-8C9A-8D0DAE96C142}">
      <text>
        <r>
          <rPr>
            <sz val="9"/>
            <color indexed="81"/>
            <rFont val="Tahoma"/>
            <family val="2"/>
            <charset val="238"/>
          </rPr>
          <t>Trwają prace przygotowujące do pełnych wymagań (eDeklaracje, zgody, integracja z IKP) zgodnie z obowiązującymi w dokumencie datami, których ukończenie planowane jest na IV kwartał 2021 r.</t>
        </r>
      </text>
    </comment>
    <comment ref="U37" authorId="0" shapeId="0" xr:uid="{173922B8-73FB-483C-8506-E624351600CB}">
      <text>
        <r>
          <rPr>
            <sz val="9"/>
            <color indexed="81"/>
            <rFont val="Tahoma"/>
            <family val="2"/>
            <charset val="238"/>
          </rPr>
          <t>Nie prowadzimy dokumentu „karty opisu badania diagnostycznego/opisu badania diagnostycznego”. W przypadku otrzymania takiego dokumentu od laboratorium któremu zostało zlecone wykonanie badań diagnostycznych, importujemy dokument i zwrócone wyniki do dokumentacji pacjenta. Otrzymany dokument możemy umieścić w Repozytorium EDM</t>
        </r>
      </text>
    </comment>
    <comment ref="T40" authorId="0" shapeId="0" xr:uid="{453C23B2-CD65-4B31-B33E-F68352E6B1E2}">
      <text>
        <r>
          <rPr>
            <b/>
            <sz val="9"/>
            <color indexed="81"/>
            <rFont val="Tahoma"/>
            <family val="2"/>
            <charset val="238"/>
          </rPr>
          <t>-</t>
        </r>
        <r>
          <rPr>
            <sz val="9"/>
            <color indexed="81"/>
            <rFont val="Tahoma"/>
            <family val="2"/>
            <charset val="238"/>
          </rPr>
          <t xml:space="preserve"> W zależności od rozmiaru repozytorium (im większe tym taniej) ceny zaczynają się od 1 zł netto za każdy GB za miesiąc utrzymania.</t>
        </r>
      </text>
    </comment>
  </commentList>
</comments>
</file>

<file path=xl/sharedStrings.xml><?xml version="1.0" encoding="utf-8"?>
<sst xmlns="http://schemas.openxmlformats.org/spreadsheetml/2006/main" count="253" uniqueCount="87">
  <si>
    <t>Baza danych</t>
  </si>
  <si>
    <t>Opłaty</t>
  </si>
  <si>
    <t>zrzut danych</t>
  </si>
  <si>
    <t>karta bad.diagn.</t>
  </si>
  <si>
    <t>raport ZM</t>
  </si>
  <si>
    <t>automatycznie?</t>
  </si>
  <si>
    <t>lokalnie</t>
  </si>
  <si>
    <t>w chmurze</t>
  </si>
  <si>
    <t>chmura koniecznie całości?</t>
  </si>
  <si>
    <t>koszt</t>
  </si>
  <si>
    <t>WYMAGANIA</t>
  </si>
  <si>
    <t>gener.druki zgód?</t>
  </si>
  <si>
    <t>podpis- tablet?</t>
  </si>
  <si>
    <t>NFZ?</t>
  </si>
  <si>
    <t>LekSeek</t>
  </si>
  <si>
    <t>desktop</t>
  </si>
  <si>
    <t>Tak</t>
  </si>
  <si>
    <t>Nie</t>
  </si>
  <si>
    <t>Estomed</t>
  </si>
  <si>
    <t>nd</t>
  </si>
  <si>
    <t xml:space="preserve">Tak </t>
  </si>
  <si>
    <t>Mediporta</t>
  </si>
  <si>
    <t>web</t>
  </si>
  <si>
    <t>mieszana</t>
  </si>
  <si>
    <t>X</t>
  </si>
  <si>
    <t>SoftwareClinic</t>
  </si>
  <si>
    <t>iGabinet.pl</t>
  </si>
  <si>
    <t>chmura</t>
  </si>
  <si>
    <t>w toku</t>
  </si>
  <si>
    <t>inf dod?</t>
  </si>
  <si>
    <t>plan</t>
  </si>
  <si>
    <t>Raportowanie</t>
  </si>
  <si>
    <t>EDM -REPOZYTORIUM</t>
  </si>
  <si>
    <t>EDM-dok</t>
  </si>
  <si>
    <t>Medfile</t>
  </si>
  <si>
    <t>Prodentis</t>
  </si>
  <si>
    <t>1.</t>
  </si>
  <si>
    <t>2.</t>
  </si>
  <si>
    <t>3.</t>
  </si>
  <si>
    <t>14.</t>
  </si>
  <si>
    <t>11.</t>
  </si>
  <si>
    <t>Kamsoft</t>
  </si>
  <si>
    <t>KS-PPS</t>
  </si>
  <si>
    <t>KS-Somed</t>
  </si>
  <si>
    <t>KS-Somed-M</t>
  </si>
  <si>
    <t>4.</t>
  </si>
  <si>
    <t>4a</t>
  </si>
  <si>
    <t xml:space="preserve">4c </t>
  </si>
  <si>
    <t xml:space="preserve">4d </t>
  </si>
  <si>
    <t>4b</t>
  </si>
  <si>
    <t xml:space="preserve">6. </t>
  </si>
  <si>
    <t>8.</t>
  </si>
  <si>
    <t>deklaracja</t>
  </si>
  <si>
    <t>?</t>
  </si>
  <si>
    <t>5.</t>
  </si>
  <si>
    <t>Mmedica</t>
  </si>
  <si>
    <t>Ankieta 2021</t>
  </si>
  <si>
    <t>Ankieta 2019</t>
  </si>
  <si>
    <t>7.</t>
  </si>
  <si>
    <t>Felgdent</t>
  </si>
  <si>
    <t>13.</t>
  </si>
  <si>
    <t>drEryk</t>
  </si>
  <si>
    <t>KS-Gabinet</t>
  </si>
  <si>
    <t>KS-Serum</t>
  </si>
  <si>
    <t xml:space="preserve">4e </t>
  </si>
  <si>
    <t>??</t>
  </si>
  <si>
    <t>brak</t>
  </si>
  <si>
    <t>brak opłat</t>
  </si>
  <si>
    <t>info</t>
  </si>
  <si>
    <t>drWidget</t>
  </si>
  <si>
    <t>Asseco</t>
  </si>
  <si>
    <t>wersja 1</t>
  </si>
  <si>
    <t>TAK</t>
  </si>
  <si>
    <t>Simple Care</t>
  </si>
  <si>
    <t>2a</t>
  </si>
  <si>
    <t>10.</t>
  </si>
  <si>
    <t>Zdrowe Podlasie</t>
  </si>
  <si>
    <t>wycena indywid.</t>
  </si>
  <si>
    <t>podgląd zgód ?</t>
  </si>
  <si>
    <t>9.</t>
  </si>
  <si>
    <t>Dentoro.pl</t>
  </si>
  <si>
    <t>12.</t>
  </si>
  <si>
    <t>Sensoni</t>
  </si>
  <si>
    <t>Smartdental</t>
  </si>
  <si>
    <t>fanpage</t>
  </si>
  <si>
    <t>w cenie lic.</t>
  </si>
  <si>
    <t>Terminarz i Gab.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</si>
</sst>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2" tint="-0.499984740745262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9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1" applyAlignment="1">
      <alignment horizontal="center"/>
    </xf>
    <xf numFmtId="0" fontId="0" fillId="0" borderId="0" xfId="0" applyAlignment="1">
      <alignment horizontal="left"/>
    </xf>
    <xf numFmtId="0" fontId="8" fillId="10" borderId="0" xfId="0" applyFont="1" applyFill="1"/>
    <xf numFmtId="0" fontId="0" fillId="8" borderId="1" xfId="0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0" fillId="0" borderId="2" xfId="0" applyBorder="1"/>
    <xf numFmtId="0" fontId="14" fillId="0" borderId="6" xfId="0" applyFont="1" applyBorder="1"/>
    <xf numFmtId="0" fontId="13" fillId="7" borderId="1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7" borderId="0" xfId="0" applyFill="1"/>
    <xf numFmtId="14" fontId="0" fillId="0" borderId="0" xfId="0" applyNumberForma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/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0" fontId="4" fillId="0" borderId="1" xfId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276225</xdr:colOff>
      <xdr:row>4</xdr:row>
      <xdr:rowOff>131175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BDA052D-7D57-4111-87B4-F5458E6E7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733425" cy="107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om.hipokrates.org/edm/ankieta/ankieta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tabSelected="1" workbookViewId="0">
      <pane ySplit="5" topLeftCell="A35" activePane="bottomLeft" state="frozen"/>
      <selection pane="bottomLeft" activeCell="D40" sqref="D40"/>
    </sheetView>
  </sheetViews>
  <sheetFormatPr defaultRowHeight="14.5" x14ac:dyDescent="0.35"/>
  <cols>
    <col min="3" max="3" width="16.54296875" customWidth="1"/>
    <col min="4" max="4" width="10.7265625" customWidth="1"/>
    <col min="5" max="5" width="7.1796875" customWidth="1"/>
    <col min="7" max="7" width="5.7265625" customWidth="1"/>
    <col min="9" max="9" width="9.1796875" customWidth="1"/>
    <col min="13" max="13" width="4.54296875" customWidth="1"/>
    <col min="14" max="14" width="10.54296875" customWidth="1"/>
    <col min="22" max="22" width="10.1796875" customWidth="1"/>
    <col min="27" max="27" width="9.1796875" style="10"/>
  </cols>
  <sheetData>
    <row r="1" spans="1:27" x14ac:dyDescent="0.35">
      <c r="A1" s="30"/>
      <c r="B1" s="30"/>
      <c r="C1" t="s">
        <v>71</v>
      </c>
    </row>
    <row r="2" spans="1:27" x14ac:dyDescent="0.35">
      <c r="A2" s="48"/>
      <c r="B2" s="48"/>
      <c r="C2" s="31">
        <v>44383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49">
        <v>7</v>
      </c>
      <c r="M2" s="49"/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5">
        <v>14</v>
      </c>
      <c r="U2" s="5">
        <v>15</v>
      </c>
      <c r="V2" s="5">
        <v>16</v>
      </c>
      <c r="W2" s="5">
        <v>17</v>
      </c>
      <c r="X2" s="5">
        <v>18</v>
      </c>
      <c r="Y2" s="5">
        <v>19</v>
      </c>
      <c r="Z2" s="5">
        <v>20</v>
      </c>
      <c r="AA2" s="5">
        <v>21</v>
      </c>
    </row>
    <row r="3" spans="1:27" x14ac:dyDescent="0.35">
      <c r="A3" s="48"/>
      <c r="B3" s="48"/>
      <c r="F3" s="50"/>
      <c r="G3" s="50"/>
      <c r="H3" s="50"/>
      <c r="I3" s="50"/>
      <c r="J3" s="14"/>
      <c r="K3" s="53" t="s">
        <v>10</v>
      </c>
      <c r="L3" s="53"/>
      <c r="M3" s="53"/>
      <c r="N3" s="53"/>
      <c r="O3" s="54" t="s">
        <v>31</v>
      </c>
      <c r="P3" s="54"/>
      <c r="Q3" s="52" t="s">
        <v>32</v>
      </c>
      <c r="R3" s="52"/>
      <c r="S3" s="52"/>
      <c r="T3" s="52"/>
      <c r="U3" s="6" t="s">
        <v>33</v>
      </c>
    </row>
    <row r="4" spans="1:27" ht="39" x14ac:dyDescent="0.35">
      <c r="A4" s="48"/>
      <c r="B4" s="48"/>
      <c r="D4" s="15" t="s">
        <v>56</v>
      </c>
      <c r="E4" s="28" t="s">
        <v>57</v>
      </c>
      <c r="F4" s="2" t="s">
        <v>15</v>
      </c>
      <c r="G4" s="2" t="s">
        <v>22</v>
      </c>
      <c r="H4" s="2" t="s">
        <v>23</v>
      </c>
      <c r="I4" s="3" t="s">
        <v>0</v>
      </c>
      <c r="J4" s="2" t="s">
        <v>1</v>
      </c>
      <c r="K4" s="17" t="str">
        <f>HYPERLINK("https://stom.hipokrates.org/edm/ankieta21/par1-6.png","§ 1ust.6")</f>
        <v>§ 1ust.6</v>
      </c>
      <c r="L4" s="55" t="s">
        <v>2</v>
      </c>
      <c r="M4" s="56"/>
      <c r="N4" s="25" t="str">
        <f>HYPERLINK("https://stom.hipokrates.org/edm/linki/minimalne","Minimalne wymagania")</f>
        <v>Minimalne wymagania</v>
      </c>
      <c r="O4" s="2" t="s">
        <v>4</v>
      </c>
      <c r="P4" s="3" t="s">
        <v>5</v>
      </c>
      <c r="Q4" s="2" t="s">
        <v>6</v>
      </c>
      <c r="R4" s="3" t="s">
        <v>7</v>
      </c>
      <c r="S4" s="4" t="s">
        <v>8</v>
      </c>
      <c r="T4" s="2" t="s">
        <v>9</v>
      </c>
      <c r="U4" s="9" t="s">
        <v>3</v>
      </c>
      <c r="V4" s="4" t="s">
        <v>11</v>
      </c>
      <c r="W4" s="3" t="s">
        <v>12</v>
      </c>
      <c r="X4" s="3" t="s">
        <v>78</v>
      </c>
      <c r="Y4" s="2" t="s">
        <v>13</v>
      </c>
      <c r="Z4" s="2" t="s">
        <v>29</v>
      </c>
      <c r="AA4" s="2" t="s">
        <v>84</v>
      </c>
    </row>
    <row r="5" spans="1:27" x14ac:dyDescent="0.35">
      <c r="A5" s="30"/>
      <c r="B5" s="30"/>
      <c r="K5" s="18" t="str">
        <f>HYPERLINK("http://isap.sejm.gov.pl/isap.nsf/DocDetails.xsp?id=WDU20200000666","całe rozp.")</f>
        <v>całe rozp.</v>
      </c>
      <c r="L5" s="19" t="s">
        <v>52</v>
      </c>
      <c r="M5" s="2" t="s">
        <v>53</v>
      </c>
    </row>
    <row r="6" spans="1:27" x14ac:dyDescent="0.35">
      <c r="L6" s="11"/>
      <c r="M6" s="1"/>
    </row>
    <row r="7" spans="1:27" x14ac:dyDescent="0.35">
      <c r="B7" t="s">
        <v>36</v>
      </c>
      <c r="C7" s="26" t="s">
        <v>69</v>
      </c>
      <c r="D7" s="16" t="str">
        <f>HYPERLINK("https://stom.hipokrates.org/edm/ankieta21/_pliki/1/index.php","2021")</f>
        <v>2021</v>
      </c>
      <c r="E7" s="16" t="str">
        <f>HYPERLINK("https://stom.hipokrates.org/edm/ankieta/_funkcje/1a.html","19")</f>
        <v>19</v>
      </c>
      <c r="F7" s="1"/>
      <c r="G7" s="1" t="s">
        <v>24</v>
      </c>
      <c r="H7" s="1"/>
      <c r="I7" s="24" t="s">
        <v>27</v>
      </c>
      <c r="J7" s="32" t="s">
        <v>67</v>
      </c>
      <c r="K7" s="1" t="s">
        <v>16</v>
      </c>
      <c r="L7" s="1" t="s">
        <v>16</v>
      </c>
      <c r="M7" s="1"/>
      <c r="N7" s="1" t="s">
        <v>16</v>
      </c>
      <c r="O7" s="1" t="s">
        <v>16</v>
      </c>
      <c r="P7" s="1" t="s">
        <v>16</v>
      </c>
      <c r="Q7" s="1" t="s">
        <v>17</v>
      </c>
      <c r="R7" s="1" t="s">
        <v>16</v>
      </c>
      <c r="S7" s="1" t="s">
        <v>16</v>
      </c>
      <c r="T7" s="1" t="s">
        <v>68</v>
      </c>
      <c r="U7" s="1" t="s">
        <v>16</v>
      </c>
      <c r="V7" s="1" t="s">
        <v>16</v>
      </c>
      <c r="W7" s="1" t="s">
        <v>16</v>
      </c>
      <c r="X7" s="1" t="s">
        <v>30</v>
      </c>
      <c r="Y7" s="1" t="s">
        <v>20</v>
      </c>
      <c r="Z7" s="23" t="s">
        <v>66</v>
      </c>
    </row>
    <row r="8" spans="1:27" x14ac:dyDescent="0.35">
      <c r="C8" s="27" t="s">
        <v>14</v>
      </c>
      <c r="F8" s="1"/>
      <c r="G8" s="1"/>
      <c r="H8" s="1"/>
      <c r="I8" s="2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x14ac:dyDescent="0.35">
      <c r="B9" t="s">
        <v>37</v>
      </c>
      <c r="C9" t="s">
        <v>18</v>
      </c>
      <c r="D9" s="16" t="str">
        <f>HYPERLINK("https://stom.hipokrates.org/edm/ankieta21/_pliki/2/index.php","2021")</f>
        <v>2021</v>
      </c>
      <c r="E9" s="16" t="str">
        <f>HYPERLINK("https://stom.hipokrates.org/edm/ankieta/_funkcje/2a.html","19")</f>
        <v>19</v>
      </c>
      <c r="F9" s="1" t="s">
        <v>24</v>
      </c>
      <c r="G9" s="1"/>
      <c r="H9" s="1"/>
      <c r="I9" s="24" t="s">
        <v>6</v>
      </c>
      <c r="J9" s="16" t="str">
        <f>HYPERLINK("https://stom.hipokrates.org/edm/ankieta21/_pliki/2/2-oplaty.png","info")</f>
        <v>info</v>
      </c>
      <c r="K9" s="1" t="s">
        <v>16</v>
      </c>
      <c r="L9" s="21" t="s">
        <v>17</v>
      </c>
      <c r="M9" s="20" t="s">
        <v>53</v>
      </c>
      <c r="N9" s="1" t="s">
        <v>16</v>
      </c>
      <c r="O9" s="1" t="s">
        <v>16</v>
      </c>
      <c r="P9" s="29" t="s">
        <v>17</v>
      </c>
      <c r="Q9" s="1" t="s">
        <v>17</v>
      </c>
      <c r="R9" s="1" t="s">
        <v>19</v>
      </c>
      <c r="S9" s="1" t="s">
        <v>19</v>
      </c>
      <c r="T9" s="1" t="s">
        <v>19</v>
      </c>
      <c r="U9" s="1" t="s">
        <v>17</v>
      </c>
      <c r="V9" s="1" t="s">
        <v>16</v>
      </c>
      <c r="W9" s="1" t="s">
        <v>16</v>
      </c>
      <c r="X9" s="1" t="s">
        <v>17</v>
      </c>
      <c r="Y9" s="1" t="s">
        <v>20</v>
      </c>
      <c r="Z9" s="23" t="s">
        <v>66</v>
      </c>
    </row>
    <row r="10" spans="1:27" x14ac:dyDescent="0.35">
      <c r="B10" s="7" t="s">
        <v>74</v>
      </c>
      <c r="C10" t="s">
        <v>73</v>
      </c>
      <c r="D10" s="16" t="str">
        <f>HYPERLINK("https://stom.hipokrates.org/edm/ankieta21/_pliki/2/index1.php","2021")</f>
        <v>2021</v>
      </c>
      <c r="E10" s="16" t="str">
        <f>HYPERLINK("https://stom.hipokrates.org/edm/ankieta/_funkcje/2b.html","19")</f>
        <v>19</v>
      </c>
      <c r="F10" s="1" t="s">
        <v>24</v>
      </c>
      <c r="G10" s="1"/>
      <c r="H10" s="1"/>
      <c r="I10" s="24" t="s">
        <v>6</v>
      </c>
      <c r="J10" s="1"/>
      <c r="K10" s="1" t="s">
        <v>16</v>
      </c>
      <c r="L10" s="21" t="s">
        <v>17</v>
      </c>
      <c r="M10" s="20" t="s">
        <v>53</v>
      </c>
      <c r="N10" s="1" t="s">
        <v>16</v>
      </c>
      <c r="O10" s="1" t="s">
        <v>16</v>
      </c>
      <c r="P10" s="29" t="s">
        <v>17</v>
      </c>
      <c r="Q10" s="1" t="s">
        <v>17</v>
      </c>
      <c r="R10" s="1" t="s">
        <v>19</v>
      </c>
      <c r="S10" s="1" t="s">
        <v>19</v>
      </c>
      <c r="T10" s="1" t="s">
        <v>19</v>
      </c>
      <c r="U10" s="1" t="s">
        <v>17</v>
      </c>
      <c r="V10" s="1" t="s">
        <v>16</v>
      </c>
      <c r="W10" s="1" t="s">
        <v>16</v>
      </c>
      <c r="X10" s="1" t="s">
        <v>17</v>
      </c>
      <c r="Y10" s="1" t="s">
        <v>20</v>
      </c>
      <c r="Z10" s="23" t="s">
        <v>66</v>
      </c>
    </row>
    <row r="11" spans="1:27" x14ac:dyDescent="0.35">
      <c r="F11" s="1"/>
      <c r="G11" s="1"/>
      <c r="H11" s="1"/>
      <c r="I11" s="2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x14ac:dyDescent="0.35">
      <c r="B12" t="s">
        <v>38</v>
      </c>
      <c r="C12" t="s">
        <v>21</v>
      </c>
      <c r="D12" s="16" t="str">
        <f>HYPERLINK("https://stom.hipokrates.org/edm/ankieta21/_pliki/3/index.php","2021")</f>
        <v>2021</v>
      </c>
      <c r="E12" s="16" t="str">
        <f>HYPERLINK("https://stom.hipokrates.org/edm/ankieta/_funkcje/3a.html","19")</f>
        <v>19</v>
      </c>
      <c r="F12" s="1"/>
      <c r="G12" s="1" t="s">
        <v>24</v>
      </c>
      <c r="H12" s="1"/>
      <c r="I12" s="24" t="s">
        <v>27</v>
      </c>
      <c r="J12" s="16" t="str">
        <f>HYPERLINK("https://stom.hipokrates.org/edm/ankieta21/_pliki/3/3-cennik.pdf","info")</f>
        <v>info</v>
      </c>
      <c r="K12" s="1" t="s">
        <v>16</v>
      </c>
      <c r="L12" s="1" t="s">
        <v>16</v>
      </c>
      <c r="M12" s="1"/>
      <c r="N12" s="1" t="s">
        <v>16</v>
      </c>
      <c r="O12" s="1" t="s">
        <v>16</v>
      </c>
      <c r="P12" s="1" t="s">
        <v>16</v>
      </c>
      <c r="Q12" s="1" t="s">
        <v>17</v>
      </c>
      <c r="R12" s="1" t="s">
        <v>16</v>
      </c>
      <c r="S12" s="1" t="s">
        <v>16</v>
      </c>
      <c r="T12" s="16" t="str">
        <f>HYPERLINK("https://stom.hipokrates.org/edm/ankieta21/_pliki/3/3-cennik.pdf","info")</f>
        <v>info</v>
      </c>
      <c r="U12" s="1" t="s">
        <v>17</v>
      </c>
      <c r="V12" s="1" t="s">
        <v>16</v>
      </c>
      <c r="W12" s="1" t="s">
        <v>16</v>
      </c>
      <c r="X12" s="1" t="s">
        <v>17</v>
      </c>
      <c r="Y12" s="1" t="s">
        <v>20</v>
      </c>
      <c r="Z12" s="23" t="s">
        <v>66</v>
      </c>
    </row>
    <row r="13" spans="1:27" x14ac:dyDescent="0.35">
      <c r="F13" s="1"/>
      <c r="G13" s="1"/>
      <c r="H13" s="1"/>
      <c r="I13" s="2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x14ac:dyDescent="0.35">
      <c r="B14" t="s">
        <v>45</v>
      </c>
      <c r="C14" t="s">
        <v>41</v>
      </c>
      <c r="F14" s="1" t="s">
        <v>24</v>
      </c>
      <c r="G14" s="1"/>
      <c r="H14" s="1" t="s">
        <v>24</v>
      </c>
      <c r="I14" s="24" t="s">
        <v>6</v>
      </c>
      <c r="J14" s="1"/>
      <c r="K14" s="1" t="s">
        <v>16</v>
      </c>
      <c r="L14" s="16" t="str">
        <f>HYPERLINK("https://stom.hipokrates.org/edm/ankieta21/_pliki/4/4-zrzut.png","Tak")</f>
        <v>Tak</v>
      </c>
      <c r="M14" s="20" t="s">
        <v>65</v>
      </c>
      <c r="N14" s="1" t="s">
        <v>16</v>
      </c>
      <c r="O14" s="1" t="s">
        <v>16</v>
      </c>
      <c r="P14" s="1" t="s">
        <v>16</v>
      </c>
      <c r="Q14" s="1" t="s">
        <v>16</v>
      </c>
      <c r="R14" s="1" t="s">
        <v>16</v>
      </c>
      <c r="S14" s="22" t="s">
        <v>17</v>
      </c>
      <c r="T14" s="12"/>
      <c r="U14" s="1" t="s">
        <v>16</v>
      </c>
      <c r="V14" s="1" t="s">
        <v>16</v>
      </c>
      <c r="W14" s="1" t="s">
        <v>16</v>
      </c>
      <c r="X14" s="1" t="s">
        <v>16</v>
      </c>
      <c r="Y14" s="1" t="s">
        <v>16</v>
      </c>
      <c r="Z14" s="1"/>
      <c r="AA14" s="12" t="str">
        <f>HYPERLINK("https://www.facebook.com/Forum-produkt%C3%B3w-KAMSOFT-SA-103292084680917","Fbook")</f>
        <v>Fbook</v>
      </c>
    </row>
    <row r="15" spans="1:27" x14ac:dyDescent="0.35">
      <c r="B15" s="7" t="s">
        <v>46</v>
      </c>
      <c r="C15" t="s">
        <v>62</v>
      </c>
      <c r="D15" s="16" t="str">
        <f>HYPERLINK("https://stom.hipokrates.org/edm/ankieta21/_pliki/4/gabinet.pdf","2021")</f>
        <v>2021</v>
      </c>
      <c r="E15" s="16" t="str">
        <f>HYPERLINK("https://stom.hipokrates.org/edm/ankieta/_funkcje/4a.html","19")</f>
        <v>19</v>
      </c>
      <c r="F15" s="1"/>
      <c r="G15" s="1"/>
      <c r="H15" s="1"/>
      <c r="I15" s="24"/>
      <c r="J15" s="12" t="str">
        <f>HYPERLINK("https://kamsoft.pl/cennik.html?produkt=KS-GLR","link")</f>
        <v>link</v>
      </c>
      <c r="K15" s="1"/>
      <c r="L15" s="1"/>
      <c r="M15" s="8"/>
      <c r="N15" s="1"/>
      <c r="O15" s="1"/>
      <c r="P15" s="1"/>
      <c r="Q15" s="1"/>
      <c r="R15" s="1"/>
      <c r="S15" s="1"/>
      <c r="T15" s="12" t="str">
        <f>HYPERLINK("https://kamsoft.pl/cennik.html?produkt=KS-GLR","link")</f>
        <v>link</v>
      </c>
      <c r="U15" s="1"/>
      <c r="V15" s="1"/>
      <c r="W15" s="1"/>
      <c r="X15" s="1"/>
      <c r="Y15" s="1"/>
      <c r="Z15" s="51" t="str">
        <f>HYPERLINK("https://stom.hipokrates.org/edm/ankieta21/_pliki/4/4-infdod.png","Tak")</f>
        <v>Tak</v>
      </c>
    </row>
    <row r="16" spans="1:27" x14ac:dyDescent="0.35">
      <c r="B16" s="7" t="s">
        <v>49</v>
      </c>
      <c r="C16" t="s">
        <v>42</v>
      </c>
      <c r="D16" s="16" t="str">
        <f>HYPERLINK("https://stom.hipokrates.org/edm/ankieta21/_pliki/4/pps.pdf","2021")</f>
        <v>2021</v>
      </c>
      <c r="E16" s="16" t="str">
        <f>HYPERLINK("https://stom.hipokrates.org/edm/ankieta/_funkcje/4b.html","19")</f>
        <v>19</v>
      </c>
      <c r="F16" s="1"/>
      <c r="G16" s="1"/>
      <c r="H16" s="1"/>
      <c r="I16" s="24"/>
      <c r="J16" s="12" t="str">
        <f>HYPERLINK("https://kamsoft.pl/cennik.html?produkt=KS-PPS","link")</f>
        <v>link</v>
      </c>
      <c r="K16" s="1"/>
      <c r="L16" s="1"/>
      <c r="M16" s="1"/>
      <c r="N16" s="1"/>
      <c r="O16" s="1"/>
      <c r="P16" s="1"/>
      <c r="Q16" s="1"/>
      <c r="R16" s="1"/>
      <c r="S16" s="1"/>
      <c r="T16" s="12" t="str">
        <f>HYPERLINK("https://kamsoft.pl/cennik.html?produkt=KS-PPS","link")</f>
        <v>link</v>
      </c>
      <c r="U16" s="1"/>
      <c r="V16" s="1"/>
      <c r="W16" s="1"/>
      <c r="X16" s="1"/>
      <c r="Y16" s="1"/>
      <c r="Z16" s="51"/>
    </row>
    <row r="17" spans="2:27" x14ac:dyDescent="0.35">
      <c r="B17" s="7" t="s">
        <v>47</v>
      </c>
      <c r="C17" t="s">
        <v>43</v>
      </c>
      <c r="D17" s="16" t="str">
        <f>HYPERLINK("https://stom.hipokrates.org/edm/ankieta21/_pliki/4/somed.pdf","2021")</f>
        <v>2021</v>
      </c>
      <c r="E17" s="16" t="str">
        <f>HYPERLINK("https://stom.hipokrates.org/edm/ankieta/_funkcje/4e.html","19")</f>
        <v>19</v>
      </c>
      <c r="F17" s="1"/>
      <c r="G17" s="1"/>
      <c r="H17" s="1"/>
      <c r="I17" s="24"/>
      <c r="J17" s="12" t="str">
        <f>HYPERLINK("https://kamsoft.pl/cennik.html?produkt=KS-SOMED","link")</f>
        <v>link</v>
      </c>
      <c r="K17" s="1"/>
      <c r="L17" s="1"/>
      <c r="M17" s="1"/>
      <c r="N17" s="1"/>
      <c r="O17" s="1"/>
      <c r="P17" s="1"/>
      <c r="Q17" s="1"/>
      <c r="R17" s="1"/>
      <c r="S17" s="1"/>
      <c r="T17" s="12" t="str">
        <f>HYPERLINK("https://kamsoft.pl/cennik.html?produkt=KS-SOMED","link")</f>
        <v>link</v>
      </c>
      <c r="U17" s="1"/>
      <c r="V17" s="1"/>
      <c r="W17" s="1"/>
      <c r="X17" s="1"/>
      <c r="Y17" s="1"/>
      <c r="Z17" s="51"/>
    </row>
    <row r="18" spans="2:27" x14ac:dyDescent="0.35">
      <c r="B18" s="7" t="s">
        <v>48</v>
      </c>
      <c r="C18" t="s">
        <v>44</v>
      </c>
      <c r="D18" s="16" t="str">
        <f>HYPERLINK("https://stom.hipokrates.org/edm/ankieta21/_pliki/4/somed-m.pdf","2021")</f>
        <v>2021</v>
      </c>
      <c r="E18" s="16" t="str">
        <f>HYPERLINK("https://stom.hipokrates.org/edm/ankieta/_funkcje/4f.html","19")</f>
        <v>19</v>
      </c>
      <c r="F18" s="1"/>
      <c r="G18" s="1"/>
      <c r="H18" s="1"/>
      <c r="I18" s="24"/>
      <c r="J18" s="12" t="str">
        <f>HYPERLINK("https://kamsoft.pl/cennik.html?produkt=KS-SOMED-M","link")</f>
        <v>link</v>
      </c>
      <c r="K18" s="1"/>
      <c r="L18" s="1"/>
      <c r="M18" s="1"/>
      <c r="N18" s="1"/>
      <c r="O18" s="1"/>
      <c r="P18" s="1"/>
      <c r="Q18" s="1"/>
      <c r="R18" s="1"/>
      <c r="S18" s="1"/>
      <c r="T18" s="12" t="str">
        <f>HYPERLINK("https://kamsoft.pl/cennik.html?produkt=KS-SOMED-M","link")</f>
        <v>link</v>
      </c>
      <c r="U18" s="1"/>
      <c r="V18" s="1"/>
      <c r="W18" s="1"/>
      <c r="X18" s="1"/>
      <c r="Y18" s="1"/>
      <c r="Z18" s="51"/>
    </row>
    <row r="19" spans="2:27" x14ac:dyDescent="0.35">
      <c r="B19" s="7" t="s">
        <v>64</v>
      </c>
      <c r="C19" t="s">
        <v>63</v>
      </c>
      <c r="D19" s="16" t="str">
        <f>HYPERLINK("https://stom.hipokrates.org/edm/ankieta21/_pliki/4/serum.pdf","2021")</f>
        <v>2021</v>
      </c>
      <c r="E19" s="16" t="str">
        <f>HYPERLINK("https://stom.hipokrates.org/edm/ankieta/_funkcje/4c.html","19")</f>
        <v>19</v>
      </c>
      <c r="F19" s="1"/>
      <c r="G19" s="1" t="s">
        <v>24</v>
      </c>
      <c r="H19" s="1" t="s">
        <v>24</v>
      </c>
      <c r="I19" s="24" t="s">
        <v>27</v>
      </c>
      <c r="J19" s="12" t="str">
        <f>HYPERLINK("https://kamsoft.pl/cennik.html?produkt=KS-SERUM","link")</f>
        <v>link</v>
      </c>
      <c r="K19" s="1"/>
      <c r="L19" s="1"/>
      <c r="M19" s="1"/>
      <c r="N19" s="1"/>
      <c r="O19" s="1"/>
      <c r="P19" s="1"/>
      <c r="Q19" s="1" t="s">
        <v>17</v>
      </c>
      <c r="R19" s="1" t="s">
        <v>16</v>
      </c>
      <c r="S19" s="22" t="s">
        <v>17</v>
      </c>
      <c r="T19" s="12" t="str">
        <f>HYPERLINK("https://kamsoft.pl/cennik.html?produkt=KS-SERUM","link")</f>
        <v>link</v>
      </c>
      <c r="U19" s="1"/>
      <c r="V19" s="1"/>
      <c r="W19" s="1"/>
      <c r="X19" s="1"/>
      <c r="Y19" s="1"/>
      <c r="Z19" s="51"/>
    </row>
    <row r="20" spans="2:27" x14ac:dyDescent="0.35">
      <c r="F20" s="1"/>
      <c r="G20" s="1"/>
      <c r="H20" s="1"/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7" x14ac:dyDescent="0.35">
      <c r="B21" s="13" t="s">
        <v>54</v>
      </c>
      <c r="C21" s="26" t="s">
        <v>55</v>
      </c>
      <c r="D21" s="23" t="s">
        <v>66</v>
      </c>
      <c r="E21" s="16" t="str">
        <f>HYPERLINK("https://stom.hipokrates.org/edm/ankieta/_funkcje/5a.html","19")</f>
        <v>19</v>
      </c>
      <c r="F21" s="1"/>
      <c r="G21" s="1"/>
      <c r="H21" s="1"/>
      <c r="I21" s="24"/>
      <c r="J21" s="16" t="str">
        <f>HYPERLINK("https://mmedica.asseco.pl/oferta/cennik/","www")</f>
        <v>www</v>
      </c>
      <c r="K21" s="1"/>
      <c r="L21" s="1"/>
      <c r="M21" s="1"/>
      <c r="N21" s="1"/>
      <c r="O21" s="1"/>
      <c r="P21" s="1"/>
      <c r="Q21" s="1"/>
      <c r="R21" s="1" t="s">
        <v>16</v>
      </c>
      <c r="S21" s="1"/>
      <c r="T21" s="1"/>
      <c r="U21" s="1"/>
      <c r="V21" s="1"/>
      <c r="W21" s="1"/>
      <c r="X21" s="1"/>
      <c r="Y21" s="1"/>
      <c r="Z21" s="1"/>
      <c r="AA21" s="12" t="str">
        <f>HYPERLINK("https://www.facebook.com/mMedicaFirmyAsseco","Fbook")</f>
        <v>Fbook</v>
      </c>
    </row>
    <row r="22" spans="2:27" x14ac:dyDescent="0.35">
      <c r="C22" s="27" t="s">
        <v>70</v>
      </c>
      <c r="F22" s="1"/>
      <c r="G22" s="1"/>
      <c r="H22" s="1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7" x14ac:dyDescent="0.35">
      <c r="B23" t="s">
        <v>50</v>
      </c>
      <c r="C23" t="s">
        <v>83</v>
      </c>
      <c r="D23" s="16" t="str">
        <f>HYPERLINK("https://stom.hipokrates.org/edm/ankieta21/_pliki/6/index.php","2021")</f>
        <v>2021</v>
      </c>
      <c r="E23" s="16" t="str">
        <f>HYPERLINK("https://stom.hipokrates.org/edm/ankieta/_funkcje/6a.html","19")</f>
        <v>19</v>
      </c>
      <c r="F23" s="1" t="s">
        <v>24</v>
      </c>
      <c r="G23" s="1"/>
      <c r="H23" s="1" t="s">
        <v>24</v>
      </c>
      <c r="I23" s="24" t="s">
        <v>6</v>
      </c>
      <c r="J23" s="16" t="str">
        <f>HYPERLINK("https://stom.hipokrates.org/edm/ankieta21/_pliki/6/6-cennik.pdf","info")</f>
        <v>info</v>
      </c>
      <c r="K23" s="1" t="s">
        <v>16</v>
      </c>
      <c r="L23" s="1" t="s">
        <v>16</v>
      </c>
      <c r="M23" s="1"/>
      <c r="N23" s="1" t="s">
        <v>16</v>
      </c>
      <c r="O23" s="1" t="s">
        <v>16</v>
      </c>
      <c r="P23" s="1" t="s">
        <v>16</v>
      </c>
      <c r="Q23" s="1" t="s">
        <v>17</v>
      </c>
      <c r="R23" s="1" t="s">
        <v>19</v>
      </c>
      <c r="S23" s="1" t="s">
        <v>19</v>
      </c>
      <c r="T23" s="1" t="s">
        <v>19</v>
      </c>
      <c r="U23" s="1" t="s">
        <v>16</v>
      </c>
      <c r="V23" s="1" t="s">
        <v>16</v>
      </c>
      <c r="W23" s="1" t="s">
        <v>16</v>
      </c>
      <c r="X23" s="1" t="s">
        <v>17</v>
      </c>
      <c r="Y23" s="1" t="s">
        <v>20</v>
      </c>
      <c r="Z23" s="16" t="str">
        <f>HYPERLINK("https://stom.hipokrates.org/edm/ankieta21/_pliki/6/6-infdod.png","Tak")</f>
        <v>Tak</v>
      </c>
    </row>
    <row r="24" spans="2:27" x14ac:dyDescent="0.35">
      <c r="C24" s="37" t="s">
        <v>25</v>
      </c>
      <c r="F24" s="1"/>
      <c r="G24" s="1"/>
      <c r="H24" s="1"/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7" x14ac:dyDescent="0.35">
      <c r="F25" s="33"/>
      <c r="G25" s="33"/>
      <c r="H25" s="33"/>
      <c r="I25" s="2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2:27" x14ac:dyDescent="0.35">
      <c r="B26" t="s">
        <v>58</v>
      </c>
      <c r="C26" t="s">
        <v>59</v>
      </c>
      <c r="D26" s="23" t="s">
        <v>66</v>
      </c>
      <c r="E26" s="16" t="str">
        <f>HYPERLINK("https://stom.hipokrates.org/edm/ankieta/_funkcje/7a.html","19")</f>
        <v>19</v>
      </c>
      <c r="F26" s="1"/>
      <c r="G26" s="1"/>
      <c r="H26" s="1"/>
      <c r="I26" s="24"/>
      <c r="J26" s="16" t="str">
        <f>HYPERLINK("https://felgdent.com/pl/","www")</f>
        <v>www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7" x14ac:dyDescent="0.35">
      <c r="B27" t="s">
        <v>51</v>
      </c>
      <c r="C27" t="s">
        <v>35</v>
      </c>
      <c r="D27" s="23" t="s">
        <v>66</v>
      </c>
      <c r="E27" s="16" t="str">
        <f>HYPERLINK("https://stom.hipokrates.org/edm/ankieta/_funkcje/8a.html","19")</f>
        <v>19</v>
      </c>
      <c r="F27" s="1"/>
      <c r="G27" s="1"/>
      <c r="H27" s="1"/>
      <c r="I27" s="24"/>
      <c r="J27" s="16" t="str">
        <f>HYPERLINK("https://www.prodentis.com.pl/","www")</f>
        <v>www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2" t="str">
        <f>HYPERLINK("https://www.facebook.com/groups/538723710245250","Fbook")</f>
        <v>Fbook</v>
      </c>
    </row>
    <row r="28" spans="2:27" x14ac:dyDescent="0.35">
      <c r="B28" t="s">
        <v>79</v>
      </c>
      <c r="C28" t="s">
        <v>80</v>
      </c>
      <c r="D28" s="23" t="s">
        <v>66</v>
      </c>
      <c r="E28" s="16" t="str">
        <f>HYPERLINK("https://stom.hipokrates.org/edm/ankieta/_funkcje/9a.html","19")</f>
        <v>19</v>
      </c>
      <c r="F28" s="1"/>
      <c r="G28" s="1"/>
      <c r="H28" s="1"/>
      <c r="I28" s="24"/>
      <c r="J28" s="16" t="str">
        <f>HYPERLINK("https://www.dentoro.pl/","www")</f>
        <v>www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2"/>
    </row>
    <row r="29" spans="2:27" x14ac:dyDescent="0.35">
      <c r="F29" s="1"/>
      <c r="G29" s="1"/>
      <c r="H29" s="1"/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7" ht="15" customHeight="1" x14ac:dyDescent="0.35">
      <c r="B30" s="40" t="s">
        <v>75</v>
      </c>
      <c r="C30" s="38" t="s">
        <v>86</v>
      </c>
      <c r="D30" s="46" t="str">
        <f>HYPERLINK("https://stom.hipokrates.org/edm/ankieta21/_pliki/10/index.php","2021")</f>
        <v>2021</v>
      </c>
      <c r="E30" s="46" t="str">
        <f>HYPERLINK("https://stom.hipokrates.org/edm/ankieta/_funkcje/9a.html","19")</f>
        <v>19</v>
      </c>
      <c r="F30" s="47" t="s">
        <v>24</v>
      </c>
      <c r="G30" s="1"/>
      <c r="H30" s="1"/>
      <c r="I30" s="34" t="s">
        <v>27</v>
      </c>
      <c r="J30" s="42" t="str">
        <f>HYPERLINK("https://stom.hipokrates.org/edm/ankieta21/_pliki/10/10-cennik.pdf","info")</f>
        <v>info</v>
      </c>
      <c r="K30" s="41" t="s">
        <v>16</v>
      </c>
      <c r="L30" s="41" t="s">
        <v>16</v>
      </c>
      <c r="M30" s="41"/>
      <c r="N30" s="41" t="s">
        <v>16</v>
      </c>
      <c r="O30" s="41" t="s">
        <v>72</v>
      </c>
      <c r="P30" s="44" t="s">
        <v>17</v>
      </c>
      <c r="Q30" s="41" t="s">
        <v>16</v>
      </c>
      <c r="R30" s="41" t="s">
        <v>28</v>
      </c>
      <c r="S30" s="45" t="s">
        <v>17</v>
      </c>
      <c r="T30" s="43" t="s">
        <v>77</v>
      </c>
      <c r="U30" s="41" t="s">
        <v>16</v>
      </c>
      <c r="V30" s="41" t="s">
        <v>16</v>
      </c>
      <c r="W30" s="41" t="s">
        <v>30</v>
      </c>
      <c r="X30" s="41" t="s">
        <v>17</v>
      </c>
      <c r="Y30" s="41" t="s">
        <v>16</v>
      </c>
      <c r="Z30" s="42" t="str">
        <f>HYPERLINK("https://stom.hipokrates.org/edm/ankieta21/_pliki/10/10-infdod.png","Tak")</f>
        <v>Tak</v>
      </c>
    </row>
    <row r="31" spans="2:27" x14ac:dyDescent="0.35">
      <c r="B31" s="40"/>
      <c r="C31" s="39" t="s">
        <v>76</v>
      </c>
      <c r="D31" s="47"/>
      <c r="E31" s="46"/>
      <c r="F31" s="47"/>
      <c r="G31" s="1"/>
      <c r="H31" s="1"/>
      <c r="I31" s="34" t="s">
        <v>6</v>
      </c>
      <c r="J31" s="41"/>
      <c r="K31" s="41"/>
      <c r="L31" s="41"/>
      <c r="M31" s="41"/>
      <c r="N31" s="41"/>
      <c r="O31" s="41"/>
      <c r="P31" s="44"/>
      <c r="Q31" s="41"/>
      <c r="R31" s="41"/>
      <c r="S31" s="45"/>
      <c r="T31" s="43"/>
      <c r="U31" s="41"/>
      <c r="V31" s="41"/>
      <c r="W31" s="41"/>
      <c r="X31" s="41"/>
      <c r="Y31" s="41"/>
      <c r="Z31" s="41"/>
    </row>
    <row r="32" spans="2:27" x14ac:dyDescent="0.35">
      <c r="F32" s="1"/>
      <c r="G32" s="1"/>
      <c r="H32" s="1"/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7" x14ac:dyDescent="0.35">
      <c r="B33" t="s">
        <v>40</v>
      </c>
      <c r="C33" t="s">
        <v>26</v>
      </c>
      <c r="D33" s="16" t="str">
        <f>HYPERLINK("https://stom.hipokrates.org/edm/ankieta21/_pliki/11/index.php","2021")</f>
        <v>2021</v>
      </c>
      <c r="E33" s="16" t="str">
        <f>HYPERLINK("https://stom.hipokrates.org/edm/ankieta/_funkcje/11a.html","19")</f>
        <v>19</v>
      </c>
      <c r="F33" s="1"/>
      <c r="G33" s="1" t="s">
        <v>24</v>
      </c>
      <c r="H33" s="1"/>
      <c r="I33" s="24" t="s">
        <v>27</v>
      </c>
      <c r="J33" s="35" t="str">
        <f>HYPERLINK("https://stom.hipokrates.org/edm/ankieta21/_pliki/11/11-oplaty.png","info")</f>
        <v>info</v>
      </c>
      <c r="K33" s="1" t="s">
        <v>16</v>
      </c>
      <c r="L33" s="1" t="s">
        <v>16</v>
      </c>
      <c r="M33" s="1"/>
      <c r="N33" s="1" t="s">
        <v>16</v>
      </c>
      <c r="O33" s="1" t="s">
        <v>28</v>
      </c>
      <c r="P33" s="1" t="s">
        <v>16</v>
      </c>
      <c r="Q33" s="1" t="s">
        <v>19</v>
      </c>
      <c r="R33" s="1" t="s">
        <v>28</v>
      </c>
      <c r="S33" s="1" t="s">
        <v>16</v>
      </c>
      <c r="T33" s="1" t="s">
        <v>68</v>
      </c>
      <c r="U33" s="1" t="s">
        <v>17</v>
      </c>
      <c r="V33" s="1" t="s">
        <v>16</v>
      </c>
      <c r="W33" s="1" t="s">
        <v>30</v>
      </c>
      <c r="X33" s="1" t="s">
        <v>17</v>
      </c>
      <c r="Y33" s="1" t="s">
        <v>17</v>
      </c>
      <c r="Z33" s="16" t="str">
        <f>HYPERLINK("https://stom.hipokrates.org/edm/ankieta21/_pliki/11/11-infdod.png","Tak")</f>
        <v>Tak</v>
      </c>
      <c r="AA33" s="12"/>
    </row>
    <row r="34" spans="2:27" x14ac:dyDescent="0.35">
      <c r="F34" s="1"/>
      <c r="G34" s="1"/>
      <c r="H34" s="1"/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7" x14ac:dyDescent="0.35">
      <c r="B35" t="s">
        <v>81</v>
      </c>
      <c r="C35" t="s">
        <v>82</v>
      </c>
      <c r="D35" s="23" t="s">
        <v>66</v>
      </c>
      <c r="E35" s="16" t="str">
        <f>HYPERLINK("https://stom.hipokrates.org/edm/ankieta/_funkcje/12a.html","19")</f>
        <v>19</v>
      </c>
      <c r="F35" s="1"/>
      <c r="G35" s="1"/>
      <c r="H35" s="1"/>
      <c r="I35" s="24"/>
      <c r="J35" s="16" t="str">
        <f>HYPERLINK("https://sensoni.pl/","www")</f>
        <v>www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x14ac:dyDescent="0.35">
      <c r="D36" s="23"/>
      <c r="E36" s="35"/>
      <c r="F36" s="36"/>
      <c r="G36" s="36"/>
      <c r="H36" s="36"/>
      <c r="I36" s="24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2:27" x14ac:dyDescent="0.35">
      <c r="B37" s="40" t="s">
        <v>60</v>
      </c>
      <c r="C37" s="40" t="s">
        <v>61</v>
      </c>
      <c r="D37" s="35" t="str">
        <f>HYPERLINK("https://stom.hipokrates.org/edm/ankieta21/_pliki/13/index.php","2021")</f>
        <v>2021</v>
      </c>
      <c r="E37" s="16" t="str">
        <f>HYPERLINK("https://stom.hipokrates.org/edm/ankieta/_funkcje/13a.html","19")</f>
        <v>19</v>
      </c>
      <c r="F37" s="36" t="s">
        <v>24</v>
      </c>
      <c r="G37" s="36"/>
      <c r="H37" s="36" t="s">
        <v>24</v>
      </c>
      <c r="I37" s="24" t="s">
        <v>6</v>
      </c>
      <c r="J37" s="35" t="str">
        <f>HYPERLINK("https://dreryk.pl/produkty/gabinet/cennik-gabinet/","www")</f>
        <v>www</v>
      </c>
      <c r="K37" s="1" t="s">
        <v>16</v>
      </c>
      <c r="L37" s="1" t="s">
        <v>16</v>
      </c>
      <c r="M37" s="1"/>
      <c r="N37" s="1" t="s">
        <v>28</v>
      </c>
      <c r="O37" s="36" t="s">
        <v>16</v>
      </c>
      <c r="P37" s="36" t="s">
        <v>16</v>
      </c>
      <c r="Q37" s="36" t="s">
        <v>19</v>
      </c>
      <c r="R37" s="36" t="s">
        <v>16</v>
      </c>
      <c r="S37" s="22" t="s">
        <v>17</v>
      </c>
      <c r="T37" s="24" t="s">
        <v>85</v>
      </c>
      <c r="U37" s="36" t="s">
        <v>17</v>
      </c>
      <c r="V37" s="36" t="s">
        <v>16</v>
      </c>
      <c r="W37" s="36" t="s">
        <v>17</v>
      </c>
      <c r="X37" s="36" t="s">
        <v>28</v>
      </c>
      <c r="Y37" s="36" t="s">
        <v>16</v>
      </c>
      <c r="Z37" s="35" t="str">
        <f>HYPERLINK("https://stom.hipokrates.org/edm/ankieta21/_pliki/13/13-infdod.png","Tak")</f>
        <v>Tak</v>
      </c>
      <c r="AA37" s="12" t="str">
        <f>HYPERLINK("https://www.facebook.com/drEryk/","Fbook")</f>
        <v>Fbook</v>
      </c>
    </row>
    <row r="38" spans="2:27" x14ac:dyDescent="0.35">
      <c r="B38" s="40"/>
      <c r="C38" s="40"/>
      <c r="F38" s="1"/>
      <c r="G38" s="1"/>
      <c r="H38" s="1"/>
      <c r="I38" s="24"/>
      <c r="J38" s="35" t="str">
        <f>HYPERLINK("https://dreryk.pl/wp-content/uploads/2021/07/CENNIK-drEryk-Gabinet-.pdf","www")</f>
        <v>www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7" x14ac:dyDescent="0.35">
      <c r="F39" s="36"/>
      <c r="G39" s="36"/>
      <c r="H39" s="36"/>
      <c r="I39" s="24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2:27" x14ac:dyDescent="0.35">
      <c r="B40" t="s">
        <v>39</v>
      </c>
      <c r="C40" t="s">
        <v>34</v>
      </c>
      <c r="D40" s="16" t="str">
        <f>HYPERLINK("https://stom.hipokrates.org/edm/ankieta21/_pliki/14/index.php","2021")</f>
        <v>2021</v>
      </c>
      <c r="E40" s="16" t="str">
        <f>HYPERLINK("https://stom.hipokrates.org/edm/ankieta/_funkcje/14a.html","19")</f>
        <v>19</v>
      </c>
      <c r="F40" s="1"/>
      <c r="G40" s="1" t="s">
        <v>24</v>
      </c>
      <c r="H40" s="1"/>
      <c r="I40" s="24" t="s">
        <v>27</v>
      </c>
      <c r="J40" s="35" t="str">
        <f>HYPERLINK("https://stom.hipokrates.org/edm/ankieta21/_pliki/14/14-oplaty.png","info")</f>
        <v>info</v>
      </c>
      <c r="K40" s="1" t="s">
        <v>16</v>
      </c>
      <c r="L40" s="1" t="s">
        <v>16</v>
      </c>
      <c r="M40" s="1"/>
      <c r="N40" s="1" t="s">
        <v>16</v>
      </c>
      <c r="O40" s="1" t="s">
        <v>16</v>
      </c>
      <c r="P40" s="1" t="s">
        <v>16</v>
      </c>
      <c r="Q40" s="1" t="s">
        <v>19</v>
      </c>
      <c r="R40" s="1" t="s">
        <v>28</v>
      </c>
      <c r="S40" s="22" t="s">
        <v>17</v>
      </c>
      <c r="T40" s="1" t="s">
        <v>68</v>
      </c>
      <c r="U40" s="1" t="s">
        <v>17</v>
      </c>
      <c r="V40" s="1" t="s">
        <v>16</v>
      </c>
      <c r="W40" s="1" t="s">
        <v>16</v>
      </c>
      <c r="X40" s="1" t="s">
        <v>16</v>
      </c>
      <c r="Y40" s="1" t="s">
        <v>17</v>
      </c>
      <c r="Z40" s="16" t="str">
        <f>HYPERLINK("https://stom.hipokrates.org/edm/ankieta21/_pliki/14/14-infdod.png","Tak")</f>
        <v>Tak</v>
      </c>
      <c r="AA40" s="12"/>
    </row>
    <row r="41" spans="2:27" x14ac:dyDescent="0.35">
      <c r="F41" s="1"/>
      <c r="G41" s="1"/>
      <c r="H41" s="1"/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7" x14ac:dyDescent="0.3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7" x14ac:dyDescent="0.3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7" x14ac:dyDescent="0.3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7" x14ac:dyDescent="0.3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7" x14ac:dyDescent="0.3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7" x14ac:dyDescent="0.3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7" x14ac:dyDescent="0.3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6:26" x14ac:dyDescent="0.3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6:26" x14ac:dyDescent="0.3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6:26" x14ac:dyDescent="0.3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6:26" x14ac:dyDescent="0.3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6:26" x14ac:dyDescent="0.3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6:26" x14ac:dyDescent="0.3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6:26" x14ac:dyDescent="0.3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6:26" x14ac:dyDescent="0.3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6:26" x14ac:dyDescent="0.3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</sheetData>
  <sheetProtection algorithmName="SHA-512" hashValue="6nG7LM/aRA9Z1Z9DRy1gxnwjw/Izlh9kzg8TMHkFF77qVqP710v/m86zyoq/ZNm0EnwmGDnuJcQuryKlUYB17A==" saltValue="GwrGT0sPsSBEjLXcNncXJw==" spinCount="100000" sheet="1" objects="1" scenarios="1"/>
  <mergeCells count="31">
    <mergeCell ref="A2:B4"/>
    <mergeCell ref="L2:M2"/>
    <mergeCell ref="F3:I3"/>
    <mergeCell ref="Z15:Z19"/>
    <mergeCell ref="Q3:T3"/>
    <mergeCell ref="K3:N3"/>
    <mergeCell ref="O3:P3"/>
    <mergeCell ref="L4:M4"/>
    <mergeCell ref="L30:L31"/>
    <mergeCell ref="M30:M31"/>
    <mergeCell ref="N30:N31"/>
    <mergeCell ref="B30:B31"/>
    <mergeCell ref="D30:D31"/>
    <mergeCell ref="E30:E31"/>
    <mergeCell ref="F30:F31"/>
    <mergeCell ref="C37:C38"/>
    <mergeCell ref="B37:B38"/>
    <mergeCell ref="Y30:Y31"/>
    <mergeCell ref="Z30:Z31"/>
    <mergeCell ref="T30:T31"/>
    <mergeCell ref="U30:U31"/>
    <mergeCell ref="V30:V31"/>
    <mergeCell ref="W30:W31"/>
    <mergeCell ref="X30:X31"/>
    <mergeCell ref="O30:O31"/>
    <mergeCell ref="P30:P31"/>
    <mergeCell ref="Q30:Q31"/>
    <mergeCell ref="R30:R31"/>
    <mergeCell ref="S30:S31"/>
    <mergeCell ref="J30:J31"/>
    <mergeCell ref="K30:K31"/>
  </mergeCells>
  <hyperlinks>
    <hyperlink ref="E4" r:id="rId1" xr:uid="{259ED5D6-2EBA-4CED-891B-23EA10EBE624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acisło</dc:creator>
  <cp:lastModifiedBy>miroslaw.stanczyk</cp:lastModifiedBy>
  <dcterms:created xsi:type="dcterms:W3CDTF">2015-06-05T18:19:34Z</dcterms:created>
  <dcterms:modified xsi:type="dcterms:W3CDTF">2021-07-06T20:05:34Z</dcterms:modified>
</cp:coreProperties>
</file>